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xl/webextensions/webextension3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acd521fb4e3e000/"/>
    </mc:Choice>
  </mc:AlternateContent>
  <xr:revisionPtr revIDLastSave="914" documentId="8_{2FFDFD80-A45E-4219-ABD3-ECCF53A033BA}" xr6:coauthVersionLast="47" xr6:coauthVersionMax="47" xr10:uidLastSave="{3073E182-A996-4951-8DFF-7E9E499C740A}"/>
  <bookViews>
    <workbookView xWindow="51480" yWindow="-120" windowWidth="51840" windowHeight="21120" xr2:uid="{07609C22-F061-4C32-A85F-BFE08D7F665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F27" i="1"/>
  <c r="J17" i="1"/>
  <c r="E17" i="1"/>
  <c r="D17" i="1" s="1"/>
  <c r="B17" i="1"/>
  <c r="L12" i="1"/>
  <c r="I12" i="1" s="1"/>
  <c r="K12" i="1"/>
  <c r="J28" i="1" s="1"/>
  <c r="K28" i="1" s="1"/>
  <c r="J12" i="1"/>
  <c r="H28" i="1" s="1"/>
  <c r="H12" i="1"/>
  <c r="F12" i="1"/>
  <c r="E12" i="1"/>
  <c r="D12" i="1"/>
  <c r="C12" i="1"/>
  <c r="B12" i="1"/>
  <c r="F12" i="2"/>
  <c r="E12" i="2"/>
  <c r="D12" i="2"/>
  <c r="C12" i="2"/>
  <c r="B12" i="2"/>
  <c r="B17" i="2"/>
  <c r="E17" i="2"/>
  <c r="C17" i="2" s="1"/>
  <c r="F27" i="2"/>
  <c r="B34" i="2"/>
  <c r="J17" i="2"/>
  <c r="L12" i="2"/>
  <c r="I12" i="2" s="1"/>
  <c r="K12" i="2"/>
  <c r="K17" i="2" s="1"/>
  <c r="L17" i="2" s="1"/>
  <c r="J12" i="2"/>
  <c r="H28" i="2" s="1"/>
  <c r="H12" i="2"/>
  <c r="P17" i="2"/>
  <c r="R12" i="2"/>
  <c r="O12" i="2" s="1"/>
  <c r="Q12" i="2"/>
  <c r="P28" i="2" s="1"/>
  <c r="Q28" i="2" s="1"/>
  <c r="P12" i="2"/>
  <c r="N28" i="2" s="1"/>
  <c r="N12" i="2"/>
  <c r="O11" i="1" l="1"/>
  <c r="O12" i="1" s="1"/>
  <c r="O13" i="1" s="1"/>
  <c r="O14" i="1" s="1"/>
  <c r="K17" i="1"/>
  <c r="L17" i="1" s="1"/>
  <c r="J23" i="1" s="1"/>
  <c r="O4" i="1" s="1"/>
  <c r="O5" i="1" s="1"/>
  <c r="L28" i="1"/>
  <c r="J34" i="1" s="1"/>
  <c r="E23" i="1"/>
  <c r="E19" i="1" s="1"/>
  <c r="C23" i="1"/>
  <c r="C19" i="1" s="1"/>
  <c r="B23" i="1"/>
  <c r="D27" i="1"/>
  <c r="E27" i="1" s="1"/>
  <c r="C34" i="1" s="1"/>
  <c r="C17" i="1"/>
  <c r="D27" i="2"/>
  <c r="R28" i="2"/>
  <c r="P34" i="2" s="1"/>
  <c r="Q17" i="2"/>
  <c r="R17" i="2" s="1"/>
  <c r="P23" i="2" s="1"/>
  <c r="J28" i="2"/>
  <c r="K28" i="2" s="1"/>
  <c r="L28" i="2" s="1"/>
  <c r="J34" i="2" s="1"/>
  <c r="D17" i="2"/>
  <c r="J23" i="2"/>
  <c r="B19" i="1" l="1"/>
  <c r="F19" i="1" s="1"/>
  <c r="D19" i="1" s="1"/>
  <c r="O15" i="1"/>
  <c r="F23" i="1"/>
  <c r="D23" i="1" s="1"/>
  <c r="K34" i="1"/>
  <c r="K30" i="1" s="1"/>
  <c r="I34" i="1"/>
  <c r="I30" i="1" s="1"/>
  <c r="H34" i="1"/>
  <c r="H30" i="1" s="1"/>
  <c r="C38" i="1"/>
  <c r="E38" i="1" s="1"/>
  <c r="E34" i="1"/>
  <c r="D30" i="1"/>
  <c r="F34" i="1"/>
  <c r="D38" i="1" s="1"/>
  <c r="K23" i="1"/>
  <c r="K19" i="1" s="1"/>
  <c r="I23" i="1"/>
  <c r="I19" i="1" s="1"/>
  <c r="H23" i="1"/>
  <c r="B23" i="2"/>
  <c r="B19" i="2" s="1"/>
  <c r="E23" i="2"/>
  <c r="E19" i="2" s="1"/>
  <c r="C23" i="2"/>
  <c r="E27" i="2"/>
  <c r="C34" i="2" s="1"/>
  <c r="D30" i="2" s="1"/>
  <c r="E34" i="2"/>
  <c r="F34" i="2"/>
  <c r="D38" i="2" s="1"/>
  <c r="N34" i="2"/>
  <c r="N30" i="2" s="1"/>
  <c r="O34" i="2"/>
  <c r="O30" i="2" s="1"/>
  <c r="Q34" i="2"/>
  <c r="Q30" i="2" s="1"/>
  <c r="O23" i="2"/>
  <c r="O19" i="2" s="1"/>
  <c r="N23" i="2"/>
  <c r="N19" i="2" s="1"/>
  <c r="Q23" i="2"/>
  <c r="Q19" i="2" s="1"/>
  <c r="K23" i="2"/>
  <c r="K19" i="2" s="1"/>
  <c r="I23" i="2"/>
  <c r="I19" i="2" s="1"/>
  <c r="H23" i="2"/>
  <c r="H19" i="2" s="1"/>
  <c r="K34" i="2"/>
  <c r="K30" i="2" s="1"/>
  <c r="I34" i="2"/>
  <c r="I30" i="2" s="1"/>
  <c r="H34" i="2"/>
  <c r="H30" i="2" s="1"/>
  <c r="H19" i="1" l="1"/>
  <c r="O8" i="1"/>
  <c r="L19" i="1"/>
  <c r="J19" i="1" s="1"/>
  <c r="L30" i="1"/>
  <c r="L23" i="1"/>
  <c r="O6" i="1" s="1"/>
  <c r="O7" i="1" s="1"/>
  <c r="L34" i="1"/>
  <c r="C38" i="2"/>
  <c r="E38" i="2" s="1"/>
  <c r="L19" i="2"/>
  <c r="J19" i="2" s="1"/>
  <c r="R19" i="2"/>
  <c r="P19" i="2" s="1"/>
  <c r="R23" i="2"/>
  <c r="R34" i="2"/>
  <c r="R30" i="2"/>
  <c r="L30" i="2"/>
  <c r="L34" i="2"/>
  <c r="L23" i="2"/>
  <c r="F23" i="2" l="1"/>
  <c r="D23" i="2" s="1"/>
  <c r="C19" i="2"/>
  <c r="F19" i="2" s="1"/>
  <c r="D19" i="2" s="1"/>
</calcChain>
</file>

<file path=xl/sharedStrings.xml><?xml version="1.0" encoding="utf-8"?>
<sst xmlns="http://schemas.openxmlformats.org/spreadsheetml/2006/main" count="340" uniqueCount="87">
  <si>
    <t>Employee Model</t>
  </si>
  <si>
    <t>1 Worker</t>
  </si>
  <si>
    <t>Inputs</t>
  </si>
  <si>
    <t>Number of</t>
  </si>
  <si>
    <t>Hours</t>
  </si>
  <si>
    <t>Stores</t>
  </si>
  <si>
    <t>Price Charged</t>
  </si>
  <si>
    <t>Cost paid</t>
  </si>
  <si>
    <t>Workers</t>
  </si>
  <si>
    <t>Worked</t>
  </si>
  <si>
    <t>Completed</t>
  </si>
  <si>
    <t>per store</t>
  </si>
  <si>
    <t>Net Cost</t>
  </si>
  <si>
    <t>Hourly</t>
  </si>
  <si>
    <t xml:space="preserve"> Average Pay</t>
  </si>
  <si>
    <t>Vehicle Costs</t>
  </si>
  <si>
    <t>Workman's Comp+</t>
  </si>
  <si>
    <t>Daily Average</t>
  </si>
  <si>
    <t>SS+Medicare</t>
  </si>
  <si>
    <t>daily cost</t>
  </si>
  <si>
    <t>Gross Hourly</t>
  </si>
  <si>
    <t>Costs</t>
  </si>
  <si>
    <t>The Real Numbers</t>
  </si>
  <si>
    <t>Employer's</t>
  </si>
  <si>
    <t>Gross Costs</t>
  </si>
  <si>
    <t>Net Income</t>
  </si>
  <si>
    <t>Gross Income</t>
  </si>
  <si>
    <t xml:space="preserve"> Gross Cost</t>
  </si>
  <si>
    <t>Per Store</t>
  </si>
  <si>
    <t>Profit</t>
  </si>
  <si>
    <t>Desired Profitability</t>
  </si>
  <si>
    <t>Actual</t>
  </si>
  <si>
    <t>Actual Price per</t>
  </si>
  <si>
    <t>Costs+30%</t>
  </si>
  <si>
    <t>Profitability</t>
  </si>
  <si>
    <t>store Needed</t>
  </si>
  <si>
    <t xml:space="preserve"> Owners</t>
  </si>
  <si>
    <t>to Contractor</t>
  </si>
  <si>
    <t xml:space="preserve">Vehicle Costs </t>
  </si>
  <si>
    <t>Gross income</t>
  </si>
  <si>
    <t>Gross</t>
  </si>
  <si>
    <t xml:space="preserve"> Direct Cost</t>
  </si>
  <si>
    <t>Gross Cost</t>
  </si>
  <si>
    <t>PreTax</t>
  </si>
  <si>
    <t>Employee-Independent contractor comparison</t>
  </si>
  <si>
    <t>If 5 days a week</t>
  </si>
  <si>
    <t>Gross Annual pay</t>
  </si>
  <si>
    <t>Federal Taxes</t>
  </si>
  <si>
    <t>Cali State taxes</t>
  </si>
  <si>
    <t>FiCA Taxes</t>
  </si>
  <si>
    <t>daily after taxes</t>
  </si>
  <si>
    <t>Gross pay</t>
  </si>
  <si>
    <t>Hourly take home</t>
  </si>
  <si>
    <t>Direct Costs</t>
  </si>
  <si>
    <t>Direct Cost</t>
  </si>
  <si>
    <t>Direct+Vehicle</t>
  </si>
  <si>
    <t>Daily Job Breakdown</t>
  </si>
  <si>
    <t>Income after</t>
  </si>
  <si>
    <t>expenses</t>
  </si>
  <si>
    <t>Contractors Numbers Annualized</t>
  </si>
  <si>
    <t>after taxes</t>
  </si>
  <si>
    <t>Employers Numbers for the Day</t>
  </si>
  <si>
    <t>Contractors Numbers for the Day</t>
  </si>
  <si>
    <t>Employers Numbers Annualized</t>
  </si>
  <si>
    <t>…..........................................................0</t>
  </si>
  <si>
    <t>Gross Revenue</t>
  </si>
  <si>
    <t>Net Cost to</t>
  </si>
  <si>
    <t>Employer</t>
  </si>
  <si>
    <t>Income after expenses</t>
  </si>
  <si>
    <t>Revenue</t>
  </si>
  <si>
    <t>Hourly  after tax income</t>
  </si>
  <si>
    <t>Independen Contractor Model</t>
  </si>
  <si>
    <t>to Employee</t>
  </si>
  <si>
    <t xml:space="preserve">Employee's Net daily wages </t>
  </si>
  <si>
    <t>Employers Overhead</t>
  </si>
  <si>
    <t>Wages</t>
  </si>
  <si>
    <t xml:space="preserve">Employee's Annual wages </t>
  </si>
  <si>
    <t>Weekly Net</t>
  </si>
  <si>
    <t>Rental payment contractor can qualify for:</t>
  </si>
  <si>
    <t>Monthly:</t>
  </si>
  <si>
    <t>Annually:</t>
  </si>
  <si>
    <t>Money Left:</t>
  </si>
  <si>
    <t>Rental payment Employee can qualify for:</t>
  </si>
  <si>
    <t>Need Housing?</t>
  </si>
  <si>
    <t>Total taxes paid:</t>
  </si>
  <si>
    <t>Self Employment Taxes</t>
  </si>
  <si>
    <t>Independent Contractor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</si>
</sst>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24"/>
      <color theme="1"/>
      <name val="Aptos Narrow"/>
      <family val="2"/>
      <scheme val="minor"/>
    </font>
    <font>
      <sz val="24"/>
      <color theme="1"/>
      <name val="Aptos Narrow"/>
      <family val="2"/>
      <scheme val="minor"/>
    </font>
    <font>
      <sz val="20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b/>
      <sz val="24"/>
      <color theme="1"/>
      <name val="Aptos Narrow"/>
      <family val="2"/>
      <scheme val="minor"/>
    </font>
    <font>
      <sz val="24"/>
      <color theme="0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24"/>
      <color rgb="FFFF000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127F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0" fillId="0" borderId="5" xfId="0" applyBorder="1" applyAlignment="1">
      <alignment horizontal="center"/>
    </xf>
    <xf numFmtId="44" fontId="3" fillId="0" borderId="6" xfId="1" applyFon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6" fillId="0" borderId="0" xfId="0" applyFont="1"/>
    <xf numFmtId="0" fontId="2" fillId="4" borderId="2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 vertical="center"/>
    </xf>
    <xf numFmtId="44" fontId="5" fillId="0" borderId="9" xfId="1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0" xfId="1" applyNumberFormat="1" applyFont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4" fontId="5" fillId="3" borderId="10" xfId="1" applyNumberFormat="1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 applyProtection="1">
      <alignment horizontal="center"/>
      <protection locked="0"/>
    </xf>
    <xf numFmtId="164" fontId="4" fillId="3" borderId="10" xfId="1" applyNumberFormat="1" applyFont="1" applyFill="1" applyBorder="1" applyAlignment="1" applyProtection="1">
      <alignment horizontal="center" vertical="center"/>
      <protection locked="0"/>
    </xf>
    <xf numFmtId="164" fontId="4" fillId="3" borderId="10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>
      <alignment horizontal="center" vertical="center"/>
    </xf>
    <xf numFmtId="164" fontId="5" fillId="3" borderId="10" xfId="1" applyNumberFormat="1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64" fontId="5" fillId="5" borderId="10" xfId="1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164" fontId="4" fillId="5" borderId="10" xfId="1" applyNumberFormat="1" applyFont="1" applyFill="1" applyBorder="1" applyAlignment="1">
      <alignment horizontal="center" vertical="center"/>
    </xf>
    <xf numFmtId="164" fontId="5" fillId="2" borderId="10" xfId="1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4" fontId="4" fillId="3" borderId="10" xfId="1" applyNumberFormat="1" applyFont="1" applyFill="1" applyBorder="1" applyAlignment="1" applyProtection="1">
      <alignment horizontal="center"/>
      <protection locked="0"/>
    </xf>
    <xf numFmtId="164" fontId="5" fillId="5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5" xfId="1" applyNumberFormat="1" applyFont="1" applyFill="1" applyBorder="1" applyAlignment="1">
      <alignment horizontal="center" vertical="center"/>
    </xf>
    <xf numFmtId="0" fontId="9" fillId="0" borderId="14" xfId="0" applyFont="1" applyBorder="1"/>
    <xf numFmtId="0" fontId="9" fillId="0" borderId="13" xfId="0" applyFont="1" applyBorder="1"/>
    <xf numFmtId="0" fontId="9" fillId="0" borderId="15" xfId="0" applyFont="1" applyBorder="1"/>
    <xf numFmtId="44" fontId="0" fillId="0" borderId="8" xfId="1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0" xfId="0" applyFont="1"/>
    <xf numFmtId="0" fontId="7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12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ebextensions/_rels/taskpanes.xml.rels><?xml version="1.0" encoding="UTF-8" standalone="yes"?>
<Relationships xmlns="http://schemas.openxmlformats.org/package/2006/relationships"><Relationship Id="rId3" Type="http://schemas.microsoft.com/office/2011/relationships/webextension" Target="webextension3.xml"/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948" row="4">
    <wetp:webextensionref xmlns:r="http://schemas.openxmlformats.org/officeDocument/2006/relationships" r:id="rId1"/>
  </wetp:taskpane>
  <wetp:taskpane dockstate="right" visibility="1" width="350" row="4">
    <wetp:webextensionref xmlns:r="http://schemas.openxmlformats.org/officeDocument/2006/relationships" r:id="rId2"/>
  </wetp:taskpane>
  <wetp:taskpane dockstate="right" visibility="0" width="1420" row="7">
    <wetp:webextensionref xmlns:r="http://schemas.openxmlformats.org/officeDocument/2006/relationships" r:id="rId3"/>
  </wetp:taskpane>
</wetp:taskpanes>
</file>

<file path=xl/webextensions/webextension1.xml><?xml version="1.0" encoding="utf-8"?>
<we:webextension xmlns:we="http://schemas.microsoft.com/office/webextensions/webextension/2010/11" id="{CD6959DB-B26B-4682-98C4-2CC656860FDC}">
  <we:reference id="wa200005502" version="1.0.0.11" store="en-US" storeType="OMEX"/>
  <we:alternateReferences>
    <we:reference id="wa200005502" version="1.0.0.11" store="wa200005502" storeType="OMEX"/>
  </we:alternateReferences>
  <we:properties>
    <we:property name="docId" value="&quot;wWXHAr57-gC9Ffa9bvgKz&quot;"/>
  </we:properties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_xldudf_GPT</we:customFunctionIds>
        <we:customFunctionIds>_xldudf_GPT_LIST</we:customFunctionIds>
        <we:customFunctionIds>_xldudf_GPT_HLIST</we:customFunctionIds>
        <we:customFunctionIds>_xldudf_GPT_CLASSIFY</we:customFunctionIds>
        <we:customFunctionIds>_xldudf_GPT_TRANSLATE</we:customFunctionIds>
        <we:customFunctionIds>_xldudf_GPT_EXTRACT</we:customFunctionIds>
        <we:customFunctionIds>_xldudf_GPT_TAG</we:customFunctionIds>
        <we:customFunctionIds>_xldudf_GPT_CONVERT</we:customFunctionIds>
        <we:customFunctionIds>_xldudf_GPT_FORMAT</we:customFunctionIds>
        <we:customFunctionIds>_xldudf_GPT_SUMMARIZE</we:customFunctionIds>
        <we:customFunctionIds>_xldudf_GPT_TABLE</we:customFunctionIds>
        <we:customFunctionIds>_xldudf_GPT_FILL</we:customFunctionIds>
        <we:customFunctionIds>_xldudf_GPT_SPLIT</we:customFunctionIds>
        <we:customFunctionIds>_xldudf_GPT_HSPLIT</we:customFunctionIds>
        <we:customFunctionIds>_xldudf_GPT_EDIT</we:customFunctionIds>
        <we:customFunctionIds>_xldudf_GPT_MATCH</we:customFunctionIds>
        <we:customFunctionIds>_xldudf_GPT_VISION</we:customFunctionIds>
        <we:customFunctionIds>_xldudf_GPT_WEB</we:customFunctionIds>
      </we:customFunctionIdList>
    </a:ext>
  </we:extLst>
</we:webextension>
</file>

<file path=xl/webextensions/webextension2.xml><?xml version="1.0" encoding="utf-8"?>
<we:webextension xmlns:we="http://schemas.microsoft.com/office/webextensions/webextension/2010/11" id="{8A6EEBE0-D4E8-47D2-95F5-9B89D1AF0E68}">
  <we:reference id="wa103296784" version="1.1.0.0" store="en-US" storeType="OMEX"/>
  <we:alternateReferences>
    <we:reference id="WA103296784" version="1.1.0.0" store="" storeType="OMEX"/>
  </we:alternateReferences>
  <we:properties/>
  <we:bindings/>
  <we:snapshot xmlns:r="http://schemas.openxmlformats.org/officeDocument/2006/relationships"/>
</we:webextension>
</file>

<file path=xl/webextensions/webextension3.xml><?xml version="1.0" encoding="utf-8"?>
<we:webextension xmlns:we="http://schemas.microsoft.com/office/webextensions/webextension/2010/11" id="{C8FD71F7-04EF-4EA9-908D-52278989CD4B}">
  <we:reference id="wa200006007" version="1.0.9.0" store="en-US" storeType="OMEX"/>
  <we:alternateReferences>
    <we:reference id="WA200006007" version="1.0.9.0" store="" storeType="OMEX"/>
  </we:alternateReferences>
  <we:properties>
    <we:property name="document_UID" value="&quot;d2221df5-b195-4f0f-98bc-d4ce5cdaeaad&quot;"/>
  </we:properties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_xldudf_COPILOTR2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6619C-EE98-43F2-ADA1-06B8E27C7467}">
  <sheetPr>
    <pageSetUpPr fitToPage="1"/>
  </sheetPr>
  <dimension ref="B1:Q38"/>
  <sheetViews>
    <sheetView tabSelected="1" zoomScale="115" zoomScaleNormal="115" workbookViewId="0">
      <selection activeCell="D1" sqref="D1"/>
    </sheetView>
  </sheetViews>
  <sheetFormatPr defaultRowHeight="31.5" x14ac:dyDescent="0.5"/>
  <cols>
    <col min="3" max="3" width="11.25" customWidth="1"/>
    <col min="4" max="4" width="15.1875" customWidth="1"/>
    <col min="5" max="5" width="11.75" customWidth="1"/>
    <col min="6" max="6" width="11.6875" customWidth="1"/>
    <col min="8" max="8" width="11.4375" customWidth="1"/>
    <col min="9" max="9" width="11.5625" customWidth="1"/>
    <col min="10" max="10" width="17" customWidth="1"/>
    <col min="11" max="11" width="16.3125" customWidth="1"/>
    <col min="12" max="12" width="10.8125" customWidth="1"/>
    <col min="14" max="14" width="13.875" customWidth="1"/>
  </cols>
  <sheetData>
    <row r="1" spans="2:17" x14ac:dyDescent="0.5">
      <c r="E1" s="84"/>
      <c r="F1" s="84"/>
      <c r="G1" s="84"/>
      <c r="H1" s="84"/>
      <c r="I1" s="84"/>
    </row>
    <row r="2" spans="2:17" ht="32.25" thickBot="1" x14ac:dyDescent="0.55000000000000004">
      <c r="E2" s="87" t="s">
        <v>44</v>
      </c>
      <c r="F2" s="87"/>
      <c r="G2" s="87"/>
      <c r="H2" s="87"/>
      <c r="I2" s="87"/>
      <c r="N2" s="82" t="s">
        <v>83</v>
      </c>
      <c r="O2" s="82"/>
      <c r="P2" s="82"/>
    </row>
    <row r="3" spans="2:17" ht="32.25" thickBot="1" x14ac:dyDescent="0.55000000000000004">
      <c r="B3" s="74"/>
      <c r="C3" s="75"/>
      <c r="D3" s="65" t="s">
        <v>0</v>
      </c>
      <c r="E3" s="75"/>
      <c r="F3" s="81" t="s">
        <v>1</v>
      </c>
      <c r="H3" s="1"/>
      <c r="I3" s="89" t="s">
        <v>86</v>
      </c>
      <c r="J3" s="89"/>
      <c r="K3" s="89"/>
      <c r="L3" s="4"/>
      <c r="N3" s="87" t="s">
        <v>78</v>
      </c>
      <c r="O3" s="87"/>
      <c r="P3" s="87"/>
      <c r="Q3" s="87"/>
    </row>
    <row r="4" spans="2:17" ht="32.25" thickBot="1" x14ac:dyDescent="0.55000000000000004">
      <c r="B4" s="1"/>
      <c r="C4" s="2"/>
      <c r="D4" s="21" t="s">
        <v>2</v>
      </c>
      <c r="E4" s="3"/>
      <c r="F4" s="4"/>
      <c r="H4" s="14"/>
      <c r="I4" s="2"/>
      <c r="J4" s="21" t="s">
        <v>2</v>
      </c>
      <c r="K4" s="3"/>
      <c r="L4" s="15"/>
      <c r="N4" s="80" t="s">
        <v>79</v>
      </c>
      <c r="O4" s="83">
        <f>(J23/40)</f>
        <v>1053</v>
      </c>
      <c r="P4" s="83"/>
    </row>
    <row r="5" spans="2:17" ht="32.25" thickBot="1" x14ac:dyDescent="0.55000000000000004">
      <c r="B5" s="41" t="s">
        <v>3</v>
      </c>
      <c r="C5" s="41" t="s">
        <v>4</v>
      </c>
      <c r="D5" s="41" t="s">
        <v>5</v>
      </c>
      <c r="E5" s="41" t="s">
        <v>6</v>
      </c>
      <c r="F5" s="41" t="s">
        <v>7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  <c r="N5" s="79" t="s">
        <v>80</v>
      </c>
      <c r="O5" s="83">
        <f>(O4*12)</f>
        <v>12636</v>
      </c>
      <c r="P5" s="84"/>
    </row>
    <row r="6" spans="2:17" ht="32.25" thickBot="1" x14ac:dyDescent="0.55000000000000004">
      <c r="B6" s="78" t="s">
        <v>8</v>
      </c>
      <c r="C6" s="42" t="s">
        <v>9</v>
      </c>
      <c r="D6" s="42" t="s">
        <v>10</v>
      </c>
      <c r="E6" s="42" t="s">
        <v>11</v>
      </c>
      <c r="F6" s="42" t="s">
        <v>11</v>
      </c>
      <c r="H6" s="42" t="s">
        <v>36</v>
      </c>
      <c r="I6" s="42" t="s">
        <v>9</v>
      </c>
      <c r="J6" s="42" t="s">
        <v>10</v>
      </c>
      <c r="K6" s="42" t="s">
        <v>11</v>
      </c>
      <c r="L6" s="42" t="s">
        <v>11</v>
      </c>
      <c r="N6" s="79" t="s">
        <v>81</v>
      </c>
      <c r="O6" s="83">
        <f>(L23-O5)</f>
        <v>11246.04</v>
      </c>
      <c r="P6" s="84"/>
    </row>
    <row r="7" spans="2:17" ht="32.25" thickBot="1" x14ac:dyDescent="0.55000000000000004">
      <c r="B7" s="43">
        <v>1</v>
      </c>
      <c r="C7" s="43">
        <v>12</v>
      </c>
      <c r="D7" s="43">
        <v>10</v>
      </c>
      <c r="E7" s="45">
        <v>65</v>
      </c>
      <c r="F7" s="45">
        <v>30</v>
      </c>
      <c r="H7" s="43">
        <v>1</v>
      </c>
      <c r="I7" s="43">
        <v>12</v>
      </c>
      <c r="J7" s="43">
        <v>10</v>
      </c>
      <c r="K7" s="57">
        <v>65</v>
      </c>
      <c r="L7" s="44">
        <v>30</v>
      </c>
      <c r="N7" s="80" t="s">
        <v>79</v>
      </c>
      <c r="O7" s="83">
        <f>(O6/12)</f>
        <v>937.17000000000007</v>
      </c>
      <c r="P7" s="83"/>
    </row>
    <row r="8" spans="2:17" x14ac:dyDescent="0.5">
      <c r="B8" s="1"/>
      <c r="C8" s="3"/>
      <c r="D8" s="3"/>
      <c r="E8" s="3"/>
      <c r="F8" s="4"/>
      <c r="H8" s="5"/>
      <c r="L8" s="6"/>
      <c r="N8" t="s">
        <v>84</v>
      </c>
      <c r="O8" s="83">
        <f>(H23+I23+K23)</f>
        <v>18237.96</v>
      </c>
      <c r="P8" s="84"/>
    </row>
    <row r="9" spans="2:17" ht="32.25" thickBot="1" x14ac:dyDescent="0.55000000000000004">
      <c r="B9" s="66"/>
      <c r="C9" s="90" t="s">
        <v>56</v>
      </c>
      <c r="D9" s="90"/>
      <c r="E9" s="90"/>
      <c r="F9" s="77"/>
      <c r="H9" s="66"/>
      <c r="I9" s="86" t="s">
        <v>56</v>
      </c>
      <c r="J9" s="86"/>
      <c r="K9" s="86"/>
      <c r="L9" s="8"/>
    </row>
    <row r="10" spans="2:17" x14ac:dyDescent="0.5">
      <c r="B10" s="26" t="s">
        <v>12</v>
      </c>
      <c r="C10" s="26" t="s">
        <v>13</v>
      </c>
      <c r="D10" s="26" t="s">
        <v>65</v>
      </c>
      <c r="E10" s="26" t="s">
        <v>51</v>
      </c>
      <c r="F10" s="26" t="s">
        <v>66</v>
      </c>
      <c r="H10" s="26" t="s">
        <v>12</v>
      </c>
      <c r="I10" s="26" t="s">
        <v>13</v>
      </c>
      <c r="J10" s="26" t="s">
        <v>65</v>
      </c>
      <c r="K10" s="26" t="s">
        <v>51</v>
      </c>
      <c r="L10" s="26" t="s">
        <v>66</v>
      </c>
      <c r="N10" s="87" t="s">
        <v>82</v>
      </c>
      <c r="O10" s="87"/>
      <c r="P10" s="87"/>
      <c r="Q10" s="87"/>
    </row>
    <row r="11" spans="2:17" x14ac:dyDescent="0.5">
      <c r="B11" s="28" t="s">
        <v>11</v>
      </c>
      <c r="C11" s="28" t="s">
        <v>69</v>
      </c>
      <c r="D11" s="16"/>
      <c r="E11" s="28" t="s">
        <v>72</v>
      </c>
      <c r="F11" s="28" t="s">
        <v>67</v>
      </c>
      <c r="H11" s="28" t="s">
        <v>11</v>
      </c>
      <c r="I11" s="28" t="s">
        <v>69</v>
      </c>
      <c r="J11" s="16"/>
      <c r="K11" s="28" t="s">
        <v>37</v>
      </c>
      <c r="L11" s="28" t="s">
        <v>67</v>
      </c>
      <c r="N11" s="80" t="s">
        <v>79</v>
      </c>
      <c r="O11" s="83">
        <f>(D17/40)</f>
        <v>1950</v>
      </c>
      <c r="P11" s="83"/>
    </row>
    <row r="12" spans="2:17" ht="32.25" thickBot="1" x14ac:dyDescent="0.55000000000000004">
      <c r="B12" s="27">
        <f>(B7*F7)</f>
        <v>30</v>
      </c>
      <c r="C12" s="27">
        <f>(F12/C7)</f>
        <v>25</v>
      </c>
      <c r="D12" s="29">
        <f>(D7*E7)</f>
        <v>650</v>
      </c>
      <c r="E12" s="27">
        <f>(D7*F7)</f>
        <v>300</v>
      </c>
      <c r="F12" s="27">
        <f>(D7*F7)</f>
        <v>300</v>
      </c>
      <c r="H12" s="27">
        <f>(H7*L7)</f>
        <v>30</v>
      </c>
      <c r="I12" s="27">
        <f>(L12/I7)</f>
        <v>25</v>
      </c>
      <c r="J12" s="29">
        <f>(J7*K7)</f>
        <v>650</v>
      </c>
      <c r="K12" s="27">
        <f>(J7*L7)</f>
        <v>300</v>
      </c>
      <c r="L12" s="27">
        <f>(J7*L7)</f>
        <v>300</v>
      </c>
      <c r="N12" s="79" t="s">
        <v>80</v>
      </c>
      <c r="O12" s="83">
        <f>(O11*12)</f>
        <v>23400</v>
      </c>
      <c r="P12" s="84"/>
    </row>
    <row r="13" spans="2:17" x14ac:dyDescent="0.5">
      <c r="B13" s="69"/>
      <c r="C13" s="70"/>
      <c r="D13" s="59"/>
      <c r="E13" s="70"/>
      <c r="F13" s="60"/>
      <c r="H13" s="5"/>
      <c r="L13" s="6"/>
      <c r="N13" s="79" t="s">
        <v>81</v>
      </c>
      <c r="O13" s="83">
        <f>(D17-O12)</f>
        <v>54600</v>
      </c>
      <c r="P13" s="84"/>
    </row>
    <row r="14" spans="2:17" ht="32.25" thickBot="1" x14ac:dyDescent="0.55000000000000004">
      <c r="B14" s="7"/>
      <c r="C14" s="86" t="s">
        <v>73</v>
      </c>
      <c r="D14" s="86"/>
      <c r="E14" s="86"/>
      <c r="F14" s="8"/>
      <c r="H14" s="5"/>
      <c r="I14" s="86" t="s">
        <v>62</v>
      </c>
      <c r="J14" s="86"/>
      <c r="K14" s="86"/>
      <c r="L14" s="6"/>
      <c r="N14" s="80" t="s">
        <v>79</v>
      </c>
      <c r="O14" s="83">
        <f>(O13/12)</f>
        <v>4550</v>
      </c>
      <c r="P14" s="84"/>
    </row>
    <row r="15" spans="2:17" ht="32.25" thickBot="1" x14ac:dyDescent="0.55000000000000004">
      <c r="B15" s="26" t="s">
        <v>12</v>
      </c>
      <c r="C15" s="26" t="s">
        <v>13</v>
      </c>
      <c r="D15" s="26" t="s">
        <v>46</v>
      </c>
      <c r="E15" s="26" t="s">
        <v>40</v>
      </c>
      <c r="F15" s="26"/>
      <c r="H15" s="38" t="s">
        <v>38</v>
      </c>
      <c r="I15" s="39" t="s">
        <v>17</v>
      </c>
      <c r="J15" s="48" t="s">
        <v>55</v>
      </c>
      <c r="L15" s="23" t="s">
        <v>57</v>
      </c>
      <c r="N15" t="s">
        <v>84</v>
      </c>
      <c r="O15" s="83">
        <f>(B23+C23+E23)</f>
        <v>30381</v>
      </c>
      <c r="P15" s="84"/>
    </row>
    <row r="16" spans="2:17" x14ac:dyDescent="0.5">
      <c r="B16" s="28" t="s">
        <v>11</v>
      </c>
      <c r="C16" s="28" t="s">
        <v>14</v>
      </c>
      <c r="D16" s="28" t="s">
        <v>45</v>
      </c>
      <c r="E16" s="28" t="s">
        <v>75</v>
      </c>
      <c r="F16" s="28"/>
      <c r="H16" s="39" t="s">
        <v>17</v>
      </c>
      <c r="I16" s="56" t="s">
        <v>53</v>
      </c>
      <c r="J16" s="49" t="s">
        <v>17</v>
      </c>
      <c r="K16" s="61" t="s">
        <v>39</v>
      </c>
      <c r="L16" s="24" t="s">
        <v>58</v>
      </c>
    </row>
    <row r="17" spans="2:12" ht="32.25" thickBot="1" x14ac:dyDescent="0.55000000000000004">
      <c r="B17" s="30">
        <f>(B7*F7)</f>
        <v>30</v>
      </c>
      <c r="C17" s="22">
        <f>(E17/C7)</f>
        <v>25</v>
      </c>
      <c r="D17" s="30">
        <f>(E17*260)</f>
        <v>78000</v>
      </c>
      <c r="E17" s="22">
        <f>(D7*F7)</f>
        <v>300</v>
      </c>
      <c r="F17" s="30"/>
      <c r="H17" s="40">
        <v>55</v>
      </c>
      <c r="I17" s="47">
        <v>83</v>
      </c>
      <c r="J17" s="50">
        <f>(H17+I17)</f>
        <v>138</v>
      </c>
      <c r="K17" s="62">
        <f>(K12)</f>
        <v>300</v>
      </c>
      <c r="L17" s="22">
        <f>(K17-J17)</f>
        <v>162</v>
      </c>
    </row>
    <row r="18" spans="2:12" x14ac:dyDescent="0.5">
      <c r="B18" s="23" t="s">
        <v>47</v>
      </c>
      <c r="C18" s="23" t="s">
        <v>48</v>
      </c>
      <c r="D18" s="32" t="s">
        <v>52</v>
      </c>
      <c r="E18" s="55" t="s">
        <v>49</v>
      </c>
      <c r="F18" s="23" t="s">
        <v>50</v>
      </c>
      <c r="H18" s="23" t="s">
        <v>47</v>
      </c>
      <c r="I18" s="23" t="s">
        <v>48</v>
      </c>
      <c r="J18" s="23" t="s">
        <v>70</v>
      </c>
      <c r="K18" s="23" t="s">
        <v>85</v>
      </c>
      <c r="L18" s="23" t="s">
        <v>60</v>
      </c>
    </row>
    <row r="19" spans="2:12" ht="32.25" thickBot="1" x14ac:dyDescent="0.55000000000000004">
      <c r="B19" s="30">
        <f>(B23/260)</f>
        <v>66</v>
      </c>
      <c r="C19" s="30">
        <f>(C23/260)</f>
        <v>27.9</v>
      </c>
      <c r="D19" s="25">
        <f>(F19/C7)</f>
        <v>15.262499999999998</v>
      </c>
      <c r="E19" s="30">
        <f>(E23/260)</f>
        <v>22.95</v>
      </c>
      <c r="F19" s="54">
        <f>(F12-(B19+C19+E19))</f>
        <v>183.14999999999998</v>
      </c>
      <c r="H19" s="30">
        <f>(H23/260)</f>
        <v>35.64</v>
      </c>
      <c r="I19" s="22">
        <f>(I23/260)</f>
        <v>9.7199999999999989</v>
      </c>
      <c r="J19" s="25">
        <f>(L19/I7)</f>
        <v>7.6544999999999996</v>
      </c>
      <c r="K19" s="58">
        <f>(K23/260)</f>
        <v>24.785999999999998</v>
      </c>
      <c r="L19" s="22">
        <f>(L17-(H19+I19+K19))</f>
        <v>91.853999999999999</v>
      </c>
    </row>
    <row r="20" spans="2:12" x14ac:dyDescent="0.5">
      <c r="B20" s="71"/>
      <c r="C20" s="71"/>
      <c r="D20" s="72"/>
      <c r="E20" s="71"/>
      <c r="F20" s="73"/>
      <c r="H20" s="5"/>
      <c r="L20" s="67"/>
    </row>
    <row r="21" spans="2:12" ht="32.25" thickBot="1" x14ac:dyDescent="0.55000000000000004">
      <c r="B21" s="71"/>
      <c r="C21" s="86" t="s">
        <v>76</v>
      </c>
      <c r="D21" s="86"/>
      <c r="E21" s="86"/>
      <c r="F21" s="73"/>
      <c r="H21" s="5"/>
      <c r="I21" s="86" t="s">
        <v>59</v>
      </c>
      <c r="J21" s="86"/>
      <c r="K21" s="86"/>
      <c r="L21" s="68"/>
    </row>
    <row r="22" spans="2:12" ht="32.25" thickBot="1" x14ac:dyDescent="0.55000000000000004">
      <c r="B22" s="23" t="s">
        <v>47</v>
      </c>
      <c r="C22" s="23" t="s">
        <v>48</v>
      </c>
      <c r="D22" s="32" t="s">
        <v>77</v>
      </c>
      <c r="E22" s="55" t="s">
        <v>49</v>
      </c>
      <c r="F22" s="23" t="s">
        <v>60</v>
      </c>
      <c r="H22" s="23" t="s">
        <v>47</v>
      </c>
      <c r="I22" s="23" t="s">
        <v>48</v>
      </c>
      <c r="J22" s="22" t="s">
        <v>68</v>
      </c>
      <c r="K22" s="23" t="s">
        <v>85</v>
      </c>
      <c r="L22" s="23" t="s">
        <v>60</v>
      </c>
    </row>
    <row r="23" spans="2:12" ht="32.25" thickBot="1" x14ac:dyDescent="0.55000000000000004">
      <c r="B23" s="30">
        <f>IF(D17&lt;=9950,D17*0.1,
IF(D17&lt;=40525,(D17)*0.12,
IF(D17&lt;=86375,(D17)*0.22,
IF(D17&lt;=164925,(D17)*0.24,IF(D17&lt;=209425,(D17)*0.32,IF(D17&lt;=523600,(D17)*0.35,IF(D17&gt;523600,(D17)*0.37)))))))</f>
        <v>17160</v>
      </c>
      <c r="C23" s="22">
        <f>IF(D17&lt;=8809,D17*0.01,
IF(D17&lt;=20883,(D17)*0.02,
IF(D17&lt;=32960,(D17)*0.04,
IF(D17&lt;=45753,(D17)*0.06,
IF(D17&lt;=57824,(D17)*0.08,
IF(D17&lt;=295373,(D17)*0.093,IF(D17&lt;=354445,(D17)*0.103,IF(D17&lt;=590742,(D17)*0.113,IF(D17&gt;590742,(D17)*0.123)))))))))</f>
        <v>7254</v>
      </c>
      <c r="D23" s="25">
        <f>(F23/52)</f>
        <v>915.75</v>
      </c>
      <c r="E23" s="58">
        <f>IF(D17&lt;=168600,D17*0.0765,D17*0.029+20906.4)</f>
        <v>5967</v>
      </c>
      <c r="F23" s="22">
        <f>(D17-(B23+C23+E23))</f>
        <v>47619</v>
      </c>
      <c r="H23" s="30">
        <f>IF(J23&lt;=9950,J23*0.1,
IF(J23&lt;=40525,(J23)*0.12,
IF(J23&lt;=86375,(J23)*0.22,
IF(J23&lt;=164925,(J23)*0.24,IF(J23&lt;=209425,(J23)*0.32,IF(J23&lt;=523600,(J23)*0.35,IF(J23&gt;523600,(J23)*0.37)))))))</f>
        <v>9266.4</v>
      </c>
      <c r="I23" s="22">
        <f>IF(J23&lt;=8809,J23*0.01,
IF(J23&lt;=20883,(J23)*0.02,
IF(J23&lt;=32960,(J23)*0.04,
IF(J23&lt;=45753,(J23)*0.06,
IF(J23&lt;=57824,(J23)*0.08,
IF(J23&lt;=295373,(J23)*0.093,IF(J23&lt;=354445,(J23)*0.103,IF(J23&lt;=590742,(J23)*0.113,IF(J23&gt;590742,(J23)*0.123)))))))))</f>
        <v>2527.1999999999998</v>
      </c>
      <c r="J23" s="22">
        <f>(L17*260)</f>
        <v>42120</v>
      </c>
      <c r="K23" s="58">
        <f>IF(J23&lt;=168600,J23*0.153,J23*0.029+20906.4)</f>
        <v>6444.36</v>
      </c>
      <c r="L23" s="22">
        <f>(J23-(H23+I23+K23))</f>
        <v>23882.04</v>
      </c>
    </row>
    <row r="24" spans="2:12" ht="32.25" thickBot="1" x14ac:dyDescent="0.55000000000000004">
      <c r="B24" s="30"/>
      <c r="C24" s="88" t="s">
        <v>74</v>
      </c>
      <c r="D24" s="88"/>
      <c r="E24" s="88"/>
      <c r="F24" s="11"/>
      <c r="H24" s="5"/>
      <c r="L24" s="6"/>
    </row>
    <row r="25" spans="2:12" ht="32.25" thickBot="1" x14ac:dyDescent="0.55000000000000004">
      <c r="B25" s="41" t="s">
        <v>15</v>
      </c>
      <c r="C25" s="46" t="s">
        <v>54</v>
      </c>
      <c r="D25" s="33" t="s">
        <v>16</v>
      </c>
      <c r="E25" s="33" t="s">
        <v>24</v>
      </c>
      <c r="F25" s="51" t="s">
        <v>55</v>
      </c>
      <c r="H25" s="5"/>
      <c r="I25" s="85" t="s">
        <v>61</v>
      </c>
      <c r="J25" s="85"/>
      <c r="K25" s="85"/>
      <c r="L25" s="6"/>
    </row>
    <row r="26" spans="2:12" ht="32.25" thickBot="1" x14ac:dyDescent="0.55000000000000004">
      <c r="B26" s="42" t="s">
        <v>17</v>
      </c>
      <c r="C26" s="56"/>
      <c r="D26" s="34" t="s">
        <v>18</v>
      </c>
      <c r="E26" s="34"/>
      <c r="F26" s="52" t="s">
        <v>19</v>
      </c>
      <c r="H26" s="26" t="s">
        <v>40</v>
      </c>
      <c r="J26" s="26" t="s">
        <v>51</v>
      </c>
      <c r="K26" s="31"/>
      <c r="L26" s="31" t="s">
        <v>43</v>
      </c>
    </row>
    <row r="27" spans="2:12" ht="32.25" thickBot="1" x14ac:dyDescent="0.55000000000000004">
      <c r="B27" s="44">
        <v>55</v>
      </c>
      <c r="C27" s="45">
        <v>83</v>
      </c>
      <c r="D27" s="35">
        <f>(E17*0.43)</f>
        <v>129</v>
      </c>
      <c r="E27" s="35">
        <f>(D27+F27+E17)</f>
        <v>567</v>
      </c>
      <c r="F27" s="53">
        <f>(B27+C27)</f>
        <v>138</v>
      </c>
      <c r="H27" s="28" t="s">
        <v>69</v>
      </c>
      <c r="I27" s="26" t="s">
        <v>41</v>
      </c>
      <c r="J27" s="28" t="s">
        <v>37</v>
      </c>
      <c r="K27" s="26" t="s">
        <v>42</v>
      </c>
      <c r="L27" s="28" t="s">
        <v>29</v>
      </c>
    </row>
    <row r="28" spans="2:12" ht="32.25" thickBot="1" x14ac:dyDescent="0.55000000000000004">
      <c r="B28" s="18"/>
      <c r="C28" s="17"/>
      <c r="D28" s="33" t="s">
        <v>20</v>
      </c>
      <c r="E28" s="17"/>
      <c r="F28" s="19"/>
      <c r="H28" s="27">
        <f>(J12)</f>
        <v>650</v>
      </c>
      <c r="I28" s="37">
        <v>138</v>
      </c>
      <c r="J28" s="27">
        <f>(K12)</f>
        <v>300</v>
      </c>
      <c r="K28" s="30">
        <f>(I28+J28)</f>
        <v>438</v>
      </c>
      <c r="L28" s="27">
        <f>(H28-K28)</f>
        <v>212</v>
      </c>
    </row>
    <row r="29" spans="2:12" x14ac:dyDescent="0.5">
      <c r="B29" s="18"/>
      <c r="C29" s="17"/>
      <c r="D29" s="34" t="s">
        <v>21</v>
      </c>
      <c r="E29" s="17"/>
      <c r="F29" s="19"/>
      <c r="H29" s="23" t="s">
        <v>47</v>
      </c>
      <c r="I29" s="23" t="s">
        <v>48</v>
      </c>
      <c r="J29" s="23"/>
      <c r="K29" s="23" t="s">
        <v>85</v>
      </c>
      <c r="L29" s="23" t="s">
        <v>60</v>
      </c>
    </row>
    <row r="30" spans="2:12" ht="32.25" thickBot="1" x14ac:dyDescent="0.55000000000000004">
      <c r="B30" s="18"/>
      <c r="C30" s="17"/>
      <c r="D30" s="35">
        <f>(C34/C7)</f>
        <v>47.25</v>
      </c>
      <c r="E30" s="17"/>
      <c r="F30" s="19"/>
      <c r="H30" s="30">
        <f>(H34/260)</f>
        <v>46.64</v>
      </c>
      <c r="I30" s="30">
        <f>(I34/260)</f>
        <v>16.96</v>
      </c>
      <c r="J30" s="63"/>
      <c r="K30" s="30">
        <f>(K34/260)</f>
        <v>32.436</v>
      </c>
      <c r="L30" s="25">
        <f>(L28-(H30+I30+K30))</f>
        <v>115.964</v>
      </c>
    </row>
    <row r="31" spans="2:12" ht="32.25" thickBot="1" x14ac:dyDescent="0.55000000000000004">
      <c r="B31" s="5"/>
      <c r="C31" s="86" t="s">
        <v>22</v>
      </c>
      <c r="D31" s="86"/>
      <c r="E31" s="86"/>
      <c r="F31" s="6"/>
      <c r="H31" s="5"/>
      <c r="L31" s="6"/>
    </row>
    <row r="32" spans="2:12" ht="32.25" thickBot="1" x14ac:dyDescent="0.55000000000000004">
      <c r="B32" s="26" t="s">
        <v>23</v>
      </c>
      <c r="C32" s="26" t="s">
        <v>23</v>
      </c>
      <c r="D32" s="16"/>
      <c r="E32" s="26" t="s">
        <v>24</v>
      </c>
      <c r="F32" s="26" t="s">
        <v>25</v>
      </c>
      <c r="H32" s="5"/>
      <c r="I32" s="85" t="s">
        <v>63</v>
      </c>
      <c r="J32" s="85"/>
      <c r="K32" s="85"/>
      <c r="L32" s="6"/>
    </row>
    <row r="33" spans="2:12" ht="32.25" thickBot="1" x14ac:dyDescent="0.55000000000000004">
      <c r="B33" s="28" t="s">
        <v>26</v>
      </c>
      <c r="C33" s="28" t="s">
        <v>27</v>
      </c>
      <c r="D33" s="16"/>
      <c r="E33" s="28" t="s">
        <v>28</v>
      </c>
      <c r="F33" s="28" t="s">
        <v>29</v>
      </c>
      <c r="H33" s="23" t="s">
        <v>47</v>
      </c>
      <c r="I33" s="23" t="s">
        <v>48</v>
      </c>
      <c r="J33" s="22" t="s">
        <v>68</v>
      </c>
      <c r="K33" s="23" t="s">
        <v>85</v>
      </c>
      <c r="L33" s="23" t="s">
        <v>60</v>
      </c>
    </row>
    <row r="34" spans="2:12" ht="32.25" thickBot="1" x14ac:dyDescent="0.55000000000000004">
      <c r="B34" s="30">
        <f>(D7*E7)</f>
        <v>650</v>
      </c>
      <c r="C34" s="22">
        <f>(E27)</f>
        <v>567</v>
      </c>
      <c r="E34" s="22">
        <f>(C34/D7)</f>
        <v>56.7</v>
      </c>
      <c r="F34" s="30">
        <f>(B34-C34)</f>
        <v>83</v>
      </c>
      <c r="H34" s="30">
        <f>IF(J34&lt;=9950,J34*0.1,
IF(J34&lt;=40525,(J34)*0.12,
IF(J34&lt;=86375,(J34)*0.22,
IF(J34&lt;=164925,(J34)*0.24,IF(J34&lt;=209425,(J34)*0.32,IF(J34&lt;=523600,(J34)*0.35,IF(J34&gt;523600,(J34)*0.37)))))))</f>
        <v>12126.4</v>
      </c>
      <c r="I34" s="22">
        <f>IF(J34&lt;=8809,J34*0.01,
IF(J34&lt;=20883,(J34)*0.02,
IF(J34&lt;=32960,(J34)*0.04,
IF(J34&lt;=45753,(J34)*0.06,
IF(J34&lt;=57824,(J34)*0.08,
IF(J34&lt;=295373,(J34)*0.093,IF(J34&lt;=354445,(J34)*0.103,IF(J34&lt;=590742,(J34)*0.113,IF(J34&gt;590742,(J34)*0.123)))))))))</f>
        <v>4409.6000000000004</v>
      </c>
      <c r="J34" s="22">
        <f>(L28*260)</f>
        <v>55120</v>
      </c>
      <c r="K34" s="58">
        <f>IF(J34&lt;=168600,J34*0.153,J34*0.029+20906.4)</f>
        <v>8433.36</v>
      </c>
      <c r="L34" s="22">
        <f>(J34-(H34+I34+K34))</f>
        <v>30150.639999999999</v>
      </c>
    </row>
    <row r="35" spans="2:12" ht="32.25" thickBot="1" x14ac:dyDescent="0.55000000000000004">
      <c r="B35" s="5"/>
      <c r="C35" s="86" t="s">
        <v>30</v>
      </c>
      <c r="D35" s="86"/>
      <c r="E35" s="86"/>
      <c r="F35" s="6"/>
    </row>
    <row r="36" spans="2:12" ht="32.25" thickBot="1" x14ac:dyDescent="0.55000000000000004">
      <c r="B36" s="5"/>
      <c r="C36" s="20"/>
      <c r="D36" s="26" t="s">
        <v>31</v>
      </c>
      <c r="E36" s="23" t="s">
        <v>32</v>
      </c>
      <c r="F36" s="6"/>
    </row>
    <row r="37" spans="2:12" x14ac:dyDescent="0.5">
      <c r="B37" s="9"/>
      <c r="C37" s="23" t="s">
        <v>33</v>
      </c>
      <c r="D37" s="28" t="s">
        <v>34</v>
      </c>
      <c r="E37" s="24" t="s">
        <v>35</v>
      </c>
      <c r="F37" s="10"/>
    </row>
    <row r="38" spans="2:12" ht="32.25" thickBot="1" x14ac:dyDescent="0.55000000000000004">
      <c r="B38" s="12"/>
      <c r="C38" s="30">
        <f>(C34*1.3)</f>
        <v>737.1</v>
      </c>
      <c r="D38" s="36">
        <f>((F34/C34)*1)</f>
        <v>0.14638447971781304</v>
      </c>
      <c r="E38" s="22">
        <f>(C38/D7)</f>
        <v>73.710000000000008</v>
      </c>
      <c r="F38" s="13"/>
    </row>
  </sheetData>
  <sheetProtection algorithmName="SHA-512" hashValue="cDOJS7vEciIFA/+eJWYvV29Mgl5gsp1iYuZ4xQchrsTtGtinCbAZig4HI03Il45AFgMnw6rxecyYdFmguZTBzA==" saltValue="VUvvIXs2XMqIctlcYy1Dpg==" spinCount="100000" sheet="1" objects="1" scenarios="1"/>
  <mergeCells count="27">
    <mergeCell ref="E1:I1"/>
    <mergeCell ref="C24:E24"/>
    <mergeCell ref="C31:E31"/>
    <mergeCell ref="I14:K14"/>
    <mergeCell ref="E2:I2"/>
    <mergeCell ref="I3:K3"/>
    <mergeCell ref="C9:E9"/>
    <mergeCell ref="I9:K9"/>
    <mergeCell ref="C14:E14"/>
    <mergeCell ref="C21:E21"/>
    <mergeCell ref="I21:K21"/>
    <mergeCell ref="C35:E35"/>
    <mergeCell ref="N3:Q3"/>
    <mergeCell ref="O4:P4"/>
    <mergeCell ref="O5:P5"/>
    <mergeCell ref="O6:P6"/>
    <mergeCell ref="O7:P7"/>
    <mergeCell ref="N10:Q10"/>
    <mergeCell ref="O11:P11"/>
    <mergeCell ref="O12:P12"/>
    <mergeCell ref="O13:P13"/>
    <mergeCell ref="O14:P14"/>
    <mergeCell ref="N2:P2"/>
    <mergeCell ref="O8:P8"/>
    <mergeCell ref="O15:P15"/>
    <mergeCell ref="I25:K25"/>
    <mergeCell ref="I32:K32"/>
  </mergeCells>
  <conditionalFormatting sqref="D38">
    <cfRule type="cellIs" dxfId="6" priority="2" operator="lessThan">
      <formula>0</formula>
    </cfRule>
  </conditionalFormatting>
  <conditionalFormatting sqref="F34">
    <cfRule type="cellIs" dxfId="5" priority="3" operator="lessThan">
      <formula>0</formula>
    </cfRule>
  </conditionalFormatting>
  <conditionalFormatting sqref="L28">
    <cfRule type="cellIs" dxfId="4" priority="1" operator="lessThan">
      <formula>0</formula>
    </cfRule>
  </conditionalFormatting>
  <dataValidations count="1">
    <dataValidation type="whole" operator="lessThan" showInputMessage="1" showErrorMessage="1" sqref="F34" xr:uid="{847FD9D3-6D39-4BE2-9255-162AADD38EB2}">
      <formula1>0</formula1>
    </dataValidation>
  </dataValidations>
  <pageMargins left="0.7" right="0.7" top="0.75" bottom="0.75" header="0.3" footer="0.3"/>
  <pageSetup scale="4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CB38D-E097-4FC0-9484-AF1A29EC9C87}">
  <dimension ref="B2:R153"/>
  <sheetViews>
    <sheetView workbookViewId="0">
      <selection activeCell="B2" sqref="B2:L38"/>
    </sheetView>
  </sheetViews>
  <sheetFormatPr defaultRowHeight="31.5" x14ac:dyDescent="0.5"/>
  <cols>
    <col min="2" max="2" width="10.9375" customWidth="1"/>
    <col min="3" max="3" width="10.8125" customWidth="1"/>
    <col min="4" max="4" width="13.3125" customWidth="1"/>
    <col min="5" max="5" width="11.5625" customWidth="1"/>
    <col min="6" max="6" width="11.125" customWidth="1"/>
    <col min="8" max="8" width="10.625" customWidth="1"/>
    <col min="9" max="9" width="11.625" customWidth="1"/>
    <col min="10" max="10" width="16.375" customWidth="1"/>
    <col min="11" max="11" width="12.4375" customWidth="1"/>
    <col min="12" max="12" width="12.6875" customWidth="1"/>
    <col min="14" max="14" width="10" customWidth="1"/>
    <col min="15" max="15" width="10.625" customWidth="1"/>
    <col min="16" max="16" width="15.6875" customWidth="1"/>
    <col min="18" max="18" width="10.3125" customWidth="1"/>
  </cols>
  <sheetData>
    <row r="2" spans="2:18" ht="32.25" thickBot="1" x14ac:dyDescent="0.55000000000000004">
      <c r="E2" s="84" t="s">
        <v>44</v>
      </c>
      <c r="F2" s="84"/>
      <c r="G2" s="84"/>
      <c r="H2" s="84"/>
      <c r="I2" s="84"/>
    </row>
    <row r="3" spans="2:18" ht="32.25" thickBot="1" x14ac:dyDescent="0.55000000000000004">
      <c r="B3" s="74"/>
      <c r="C3" s="75"/>
      <c r="D3" s="75" t="s">
        <v>0</v>
      </c>
      <c r="E3" s="75"/>
      <c r="F3" s="76" t="s">
        <v>1</v>
      </c>
      <c r="H3" s="1"/>
      <c r="I3" s="89" t="s">
        <v>71</v>
      </c>
      <c r="J3" s="89"/>
      <c r="K3" s="89"/>
      <c r="L3" s="4"/>
      <c r="N3" s="1"/>
      <c r="O3" s="89" t="s">
        <v>71</v>
      </c>
      <c r="P3" s="89"/>
      <c r="Q3" s="89"/>
      <c r="R3" s="4"/>
    </row>
    <row r="4" spans="2:18" ht="32.25" thickBot="1" x14ac:dyDescent="0.55000000000000004">
      <c r="B4" s="1"/>
      <c r="C4" s="2"/>
      <c r="D4" s="21" t="s">
        <v>2</v>
      </c>
      <c r="E4" s="3"/>
      <c r="F4" s="4"/>
      <c r="H4" s="14"/>
      <c r="I4" s="2"/>
      <c r="J4" s="21" t="s">
        <v>2</v>
      </c>
      <c r="K4" s="3"/>
      <c r="L4" s="15"/>
      <c r="N4" s="14"/>
      <c r="O4" s="2"/>
      <c r="P4" s="21" t="s">
        <v>2</v>
      </c>
      <c r="Q4" s="3"/>
      <c r="R4" s="15"/>
    </row>
    <row r="5" spans="2:18" x14ac:dyDescent="0.5">
      <c r="B5" s="41" t="s">
        <v>3</v>
      </c>
      <c r="C5" s="41" t="s">
        <v>4</v>
      </c>
      <c r="D5" s="41" t="s">
        <v>5</v>
      </c>
      <c r="E5" s="41" t="s">
        <v>6</v>
      </c>
      <c r="F5" s="41" t="s">
        <v>7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  <c r="N5" s="41" t="s">
        <v>3</v>
      </c>
      <c r="O5" s="41" t="s">
        <v>4</v>
      </c>
      <c r="P5" s="41" t="s">
        <v>5</v>
      </c>
      <c r="Q5" s="41" t="s">
        <v>6</v>
      </c>
      <c r="R5" s="41" t="s">
        <v>7</v>
      </c>
    </row>
    <row r="6" spans="2:18" x14ac:dyDescent="0.5">
      <c r="B6" s="42" t="s">
        <v>8</v>
      </c>
      <c r="C6" s="42" t="s">
        <v>9</v>
      </c>
      <c r="D6" s="42" t="s">
        <v>10</v>
      </c>
      <c r="E6" s="42" t="s">
        <v>11</v>
      </c>
      <c r="F6" s="42" t="s">
        <v>11</v>
      </c>
      <c r="H6" s="42" t="s">
        <v>36</v>
      </c>
      <c r="I6" s="42" t="s">
        <v>9</v>
      </c>
      <c r="J6" s="42" t="s">
        <v>10</v>
      </c>
      <c r="K6" s="42" t="s">
        <v>11</v>
      </c>
      <c r="L6" s="42" t="s">
        <v>11</v>
      </c>
      <c r="N6" s="42" t="s">
        <v>36</v>
      </c>
      <c r="O6" s="42" t="s">
        <v>9</v>
      </c>
      <c r="P6" s="42" t="s">
        <v>10</v>
      </c>
      <c r="Q6" s="42" t="s">
        <v>11</v>
      </c>
      <c r="R6" s="42" t="s">
        <v>11</v>
      </c>
    </row>
    <row r="7" spans="2:18" ht="32.25" thickBot="1" x14ac:dyDescent="0.55000000000000004">
      <c r="B7" s="43">
        <v>1</v>
      </c>
      <c r="C7" s="43">
        <v>12</v>
      </c>
      <c r="D7" s="43">
        <v>10</v>
      </c>
      <c r="E7" s="45">
        <v>65</v>
      </c>
      <c r="F7" s="45">
        <v>30</v>
      </c>
      <c r="H7" s="43">
        <v>1</v>
      </c>
      <c r="I7" s="43">
        <v>12</v>
      </c>
      <c r="J7" s="43">
        <v>10</v>
      </c>
      <c r="K7" s="57">
        <v>65</v>
      </c>
      <c r="L7" s="44">
        <v>30</v>
      </c>
      <c r="N7" s="43">
        <v>1</v>
      </c>
      <c r="O7" s="43">
        <v>12</v>
      </c>
      <c r="P7" s="43">
        <v>10</v>
      </c>
      <c r="Q7" s="57">
        <v>65</v>
      </c>
      <c r="R7" s="44">
        <v>30</v>
      </c>
    </row>
    <row r="8" spans="2:18" x14ac:dyDescent="0.5">
      <c r="H8" s="5"/>
      <c r="L8" s="6"/>
      <c r="N8" s="5"/>
      <c r="R8" s="6"/>
    </row>
    <row r="9" spans="2:18" ht="32.25" thickBot="1" x14ac:dyDescent="0.55000000000000004">
      <c r="B9" s="66"/>
      <c r="C9" s="86" t="s">
        <v>56</v>
      </c>
      <c r="D9" s="86"/>
      <c r="E9" s="86"/>
      <c r="F9" s="8"/>
      <c r="H9" s="66"/>
      <c r="I9" s="86" t="s">
        <v>56</v>
      </c>
      <c r="J9" s="86"/>
      <c r="K9" s="86"/>
      <c r="L9" s="8"/>
      <c r="N9" s="66"/>
      <c r="O9" s="86" t="s">
        <v>56</v>
      </c>
      <c r="P9" s="86"/>
      <c r="Q9" s="86"/>
      <c r="R9" s="8"/>
    </row>
    <row r="10" spans="2:18" x14ac:dyDescent="0.5">
      <c r="B10" s="26" t="s">
        <v>12</v>
      </c>
      <c r="C10" s="26" t="s">
        <v>13</v>
      </c>
      <c r="D10" s="26" t="s">
        <v>65</v>
      </c>
      <c r="E10" s="26" t="s">
        <v>51</v>
      </c>
      <c r="F10" s="26" t="s">
        <v>66</v>
      </c>
      <c r="H10" s="26" t="s">
        <v>12</v>
      </c>
      <c r="I10" s="26" t="s">
        <v>13</v>
      </c>
      <c r="J10" s="26" t="s">
        <v>65</v>
      </c>
      <c r="K10" s="26" t="s">
        <v>51</v>
      </c>
      <c r="L10" s="26" t="s">
        <v>66</v>
      </c>
      <c r="N10" s="26" t="s">
        <v>12</v>
      </c>
      <c r="O10" s="26" t="s">
        <v>13</v>
      </c>
      <c r="P10" s="26" t="s">
        <v>65</v>
      </c>
      <c r="Q10" s="26" t="s">
        <v>51</v>
      </c>
      <c r="R10" s="26" t="s">
        <v>66</v>
      </c>
    </row>
    <row r="11" spans="2:18" x14ac:dyDescent="0.5">
      <c r="B11" s="28" t="s">
        <v>11</v>
      </c>
      <c r="C11" s="28" t="s">
        <v>69</v>
      </c>
      <c r="D11" s="16"/>
      <c r="E11" s="28" t="s">
        <v>72</v>
      </c>
      <c r="F11" s="28" t="s">
        <v>67</v>
      </c>
      <c r="H11" s="28" t="s">
        <v>11</v>
      </c>
      <c r="I11" s="28" t="s">
        <v>69</v>
      </c>
      <c r="J11" s="16"/>
      <c r="K11" s="28" t="s">
        <v>37</v>
      </c>
      <c r="L11" s="28" t="s">
        <v>67</v>
      </c>
      <c r="N11" s="28" t="s">
        <v>11</v>
      </c>
      <c r="O11" s="28" t="s">
        <v>69</v>
      </c>
      <c r="P11" s="16"/>
      <c r="Q11" s="28" t="s">
        <v>37</v>
      </c>
      <c r="R11" s="28" t="s">
        <v>67</v>
      </c>
    </row>
    <row r="12" spans="2:18" ht="32.25" thickBot="1" x14ac:dyDescent="0.55000000000000004">
      <c r="B12" s="27">
        <f>(B7*F7)</f>
        <v>30</v>
      </c>
      <c r="C12" s="27">
        <f>(F12/C7)</f>
        <v>25</v>
      </c>
      <c r="D12" s="29">
        <f>(D7*E7)</f>
        <v>650</v>
      </c>
      <c r="E12" s="27">
        <f>(D7*F7)</f>
        <v>300</v>
      </c>
      <c r="F12" s="27">
        <f>(D7*F7)</f>
        <v>300</v>
      </c>
      <c r="H12" s="27">
        <f>(H7*L7)</f>
        <v>30</v>
      </c>
      <c r="I12" s="27">
        <f>(L12/I7)</f>
        <v>25</v>
      </c>
      <c r="J12" s="29">
        <f>(J7*K7)</f>
        <v>650</v>
      </c>
      <c r="K12" s="27">
        <f>(J7*L7)</f>
        <v>300</v>
      </c>
      <c r="L12" s="27">
        <f>(J7*L7)</f>
        <v>300</v>
      </c>
      <c r="N12" s="27">
        <f>(N7*R7)</f>
        <v>30</v>
      </c>
      <c r="O12" s="27">
        <f>(R12/O7)</f>
        <v>25</v>
      </c>
      <c r="P12" s="29">
        <f>(P7*Q7)</f>
        <v>650</v>
      </c>
      <c r="Q12" s="27">
        <f>(P7*R7)</f>
        <v>300</v>
      </c>
      <c r="R12" s="27">
        <f>(P7*R7)</f>
        <v>300</v>
      </c>
    </row>
    <row r="13" spans="2:18" x14ac:dyDescent="0.5">
      <c r="B13" s="69"/>
      <c r="C13" s="70"/>
      <c r="D13" s="59"/>
      <c r="E13" s="70"/>
      <c r="F13" s="60"/>
      <c r="H13" s="5"/>
      <c r="L13" s="6"/>
      <c r="N13" s="5"/>
      <c r="R13" s="6"/>
    </row>
    <row r="14" spans="2:18" ht="32.25" thickBot="1" x14ac:dyDescent="0.55000000000000004">
      <c r="B14" s="7"/>
      <c r="C14" s="86" t="s">
        <v>73</v>
      </c>
      <c r="D14" s="86"/>
      <c r="E14" s="86"/>
      <c r="F14" s="8"/>
      <c r="H14" s="5"/>
      <c r="I14" s="86" t="s">
        <v>62</v>
      </c>
      <c r="J14" s="86"/>
      <c r="K14" s="86"/>
      <c r="L14" s="6"/>
      <c r="N14" s="5"/>
      <c r="O14" s="86" t="s">
        <v>62</v>
      </c>
      <c r="P14" s="86"/>
      <c r="Q14" s="86"/>
      <c r="R14" s="6"/>
    </row>
    <row r="15" spans="2:18" ht="32.25" thickBot="1" x14ac:dyDescent="0.55000000000000004">
      <c r="B15" s="26" t="s">
        <v>12</v>
      </c>
      <c r="C15" s="26" t="s">
        <v>13</v>
      </c>
      <c r="D15" s="26" t="s">
        <v>46</v>
      </c>
      <c r="E15" s="26" t="s">
        <v>40</v>
      </c>
      <c r="F15" s="26"/>
      <c r="H15" s="38" t="s">
        <v>38</v>
      </c>
      <c r="I15" s="39" t="s">
        <v>17</v>
      </c>
      <c r="J15" s="48" t="s">
        <v>55</v>
      </c>
      <c r="L15" s="23" t="s">
        <v>57</v>
      </c>
      <c r="N15" s="38" t="s">
        <v>38</v>
      </c>
      <c r="O15" s="39" t="s">
        <v>17</v>
      </c>
      <c r="P15" s="48" t="s">
        <v>55</v>
      </c>
      <c r="R15" s="23" t="s">
        <v>57</v>
      </c>
    </row>
    <row r="16" spans="2:18" x14ac:dyDescent="0.5">
      <c r="B16" s="28" t="s">
        <v>11</v>
      </c>
      <c r="C16" s="28" t="s">
        <v>14</v>
      </c>
      <c r="D16" s="28" t="s">
        <v>45</v>
      </c>
      <c r="E16" s="28" t="s">
        <v>75</v>
      </c>
      <c r="F16" s="28"/>
      <c r="H16" s="39" t="s">
        <v>17</v>
      </c>
      <c r="I16" s="56" t="s">
        <v>53</v>
      </c>
      <c r="J16" s="49" t="s">
        <v>17</v>
      </c>
      <c r="K16" s="61" t="s">
        <v>39</v>
      </c>
      <c r="L16" s="24" t="s">
        <v>58</v>
      </c>
      <c r="M16" s="5"/>
      <c r="N16" s="39" t="s">
        <v>17</v>
      </c>
      <c r="O16" s="56" t="s">
        <v>53</v>
      </c>
      <c r="P16" s="49" t="s">
        <v>17</v>
      </c>
      <c r="Q16" s="61" t="s">
        <v>39</v>
      </c>
      <c r="R16" s="24" t="s">
        <v>58</v>
      </c>
    </row>
    <row r="17" spans="2:18" ht="32.25" thickBot="1" x14ac:dyDescent="0.55000000000000004">
      <c r="B17" s="30">
        <f>(B7*F7)</f>
        <v>30</v>
      </c>
      <c r="C17" s="22">
        <f>(E17/C7)</f>
        <v>25</v>
      </c>
      <c r="D17" s="30">
        <f>(E17*260)</f>
        <v>78000</v>
      </c>
      <c r="E17" s="22">
        <f>(D7*F7)</f>
        <v>300</v>
      </c>
      <c r="F17" s="30"/>
      <c r="H17" s="40">
        <v>55</v>
      </c>
      <c r="I17" s="47">
        <v>83</v>
      </c>
      <c r="J17" s="50">
        <f>(H17+I17)</f>
        <v>138</v>
      </c>
      <c r="K17" s="62">
        <f>(K12)</f>
        <v>300</v>
      </c>
      <c r="L17" s="22">
        <f>(K17-J17)</f>
        <v>162</v>
      </c>
      <c r="N17" s="40">
        <v>55</v>
      </c>
      <c r="O17" s="47">
        <v>83</v>
      </c>
      <c r="P17" s="50">
        <f>(N17+O17)</f>
        <v>138</v>
      </c>
      <c r="Q17" s="62">
        <f>(Q12)</f>
        <v>300</v>
      </c>
      <c r="R17" s="22">
        <f>(Q17-P17)</f>
        <v>162</v>
      </c>
    </row>
    <row r="18" spans="2:18" x14ac:dyDescent="0.5">
      <c r="B18" s="23" t="s">
        <v>47</v>
      </c>
      <c r="C18" s="23" t="s">
        <v>48</v>
      </c>
      <c r="D18" s="32" t="s">
        <v>52</v>
      </c>
      <c r="E18" s="55" t="s">
        <v>49</v>
      </c>
      <c r="F18" s="23" t="s">
        <v>50</v>
      </c>
      <c r="H18" s="23" t="s">
        <v>47</v>
      </c>
      <c r="I18" s="23" t="s">
        <v>48</v>
      </c>
      <c r="J18" s="23" t="s">
        <v>70</v>
      </c>
      <c r="K18" s="23" t="s">
        <v>49</v>
      </c>
      <c r="L18" s="23" t="s">
        <v>60</v>
      </c>
      <c r="N18" s="23" t="s">
        <v>47</v>
      </c>
      <c r="O18" s="23" t="s">
        <v>48</v>
      </c>
      <c r="P18" s="23" t="s">
        <v>70</v>
      </c>
      <c r="Q18" s="23" t="s">
        <v>49</v>
      </c>
      <c r="R18" s="23" t="s">
        <v>60</v>
      </c>
    </row>
    <row r="19" spans="2:18" ht="32.25" thickBot="1" x14ac:dyDescent="0.55000000000000004">
      <c r="B19" s="30">
        <f>(B23/260)</f>
        <v>66</v>
      </c>
      <c r="C19" s="30">
        <f>(C23/260)</f>
        <v>27.9</v>
      </c>
      <c r="D19" s="25">
        <f>(F19/C7)</f>
        <v>15.262499999999998</v>
      </c>
      <c r="E19" s="30">
        <f>(E23/260)</f>
        <v>22.95</v>
      </c>
      <c r="F19" s="54">
        <f>(F12-(B19+C19+E19))</f>
        <v>183.14999999999998</v>
      </c>
      <c r="H19" s="30">
        <f>(H23/260)</f>
        <v>35.64</v>
      </c>
      <c r="I19" s="22">
        <f>(I23/260)</f>
        <v>9.7199999999999989</v>
      </c>
      <c r="J19" s="25">
        <f>(L19/I7)</f>
        <v>7.6544999999999996</v>
      </c>
      <c r="K19" s="58">
        <f>(K23/260)</f>
        <v>24.785999999999998</v>
      </c>
      <c r="L19" s="22">
        <f>(L17-(H19+I19+K19))</f>
        <v>91.853999999999999</v>
      </c>
      <c r="N19" s="30">
        <f>(N23/260)</f>
        <v>35.64</v>
      </c>
      <c r="O19" s="22">
        <f>(O23/260)</f>
        <v>9.7199999999999989</v>
      </c>
      <c r="P19" s="25">
        <f>(R19/O7)</f>
        <v>7.6544999999999996</v>
      </c>
      <c r="Q19" s="58">
        <f>(Q23/260)</f>
        <v>24.785999999999998</v>
      </c>
      <c r="R19" s="22">
        <f>(R17-(N19+O19+Q19))</f>
        <v>91.853999999999999</v>
      </c>
    </row>
    <row r="20" spans="2:18" x14ac:dyDescent="0.5">
      <c r="B20" s="71"/>
      <c r="C20" s="71"/>
      <c r="D20" s="72"/>
      <c r="E20" s="71"/>
      <c r="F20" s="73"/>
      <c r="H20" s="5"/>
      <c r="L20" s="67"/>
      <c r="N20" s="5"/>
      <c r="R20" s="67"/>
    </row>
    <row r="21" spans="2:18" ht="32.25" thickBot="1" x14ac:dyDescent="0.55000000000000004">
      <c r="B21" s="71"/>
      <c r="C21" s="86" t="s">
        <v>76</v>
      </c>
      <c r="D21" s="86"/>
      <c r="E21" s="86"/>
      <c r="F21" s="73"/>
      <c r="H21" s="5"/>
      <c r="I21" s="86" t="s">
        <v>59</v>
      </c>
      <c r="J21" s="86"/>
      <c r="K21" s="86"/>
      <c r="L21" s="68"/>
      <c r="N21" s="5"/>
      <c r="O21" s="86" t="s">
        <v>59</v>
      </c>
      <c r="P21" s="86"/>
      <c r="Q21" s="86"/>
      <c r="R21" s="68"/>
    </row>
    <row r="22" spans="2:18" ht="32.25" thickBot="1" x14ac:dyDescent="0.55000000000000004">
      <c r="B22" s="23" t="s">
        <v>47</v>
      </c>
      <c r="C22" s="23" t="s">
        <v>48</v>
      </c>
      <c r="D22" s="32" t="s">
        <v>77</v>
      </c>
      <c r="E22" s="55" t="s">
        <v>49</v>
      </c>
      <c r="F22" s="23" t="s">
        <v>60</v>
      </c>
      <c r="H22" s="23" t="s">
        <v>47</v>
      </c>
      <c r="I22" s="23" t="s">
        <v>48</v>
      </c>
      <c r="J22" s="22" t="s">
        <v>68</v>
      </c>
      <c r="K22" s="23" t="s">
        <v>49</v>
      </c>
      <c r="L22" s="23" t="s">
        <v>60</v>
      </c>
      <c r="N22" s="23" t="s">
        <v>47</v>
      </c>
      <c r="O22" s="23" t="s">
        <v>48</v>
      </c>
      <c r="P22" s="22" t="s">
        <v>68</v>
      </c>
      <c r="Q22" s="23" t="s">
        <v>49</v>
      </c>
      <c r="R22" s="23" t="s">
        <v>60</v>
      </c>
    </row>
    <row r="23" spans="2:18" ht="32.25" thickBot="1" x14ac:dyDescent="0.55000000000000004">
      <c r="B23" s="30">
        <f>IF(D17&lt;=9950,D17*0.1,
IF(D17&lt;=40525,(D17)*0.12,
IF(D17&lt;=86375,(D17)*0.22,
IF(D17&lt;=164925,(D17)*0.24,IF(D17&lt;=209425,(D17)*0.32,IF(D17&lt;=523600,(D17)*0.35,IF(D17&gt;523600,(D17)*0.37)))))))</f>
        <v>17160</v>
      </c>
      <c r="C23" s="22">
        <f>IF(D17&lt;=8809,D17*0.01,
IF(D17&lt;=20883,(D17)*0.02,
IF(D17&lt;=32960,(D17)*0.04,
IF(D17&lt;=45753,(D17)*0.06,
IF(D17&lt;=57824,(D17)*0.08,
IF(D17&lt;=295373,(D17)*0.093,IF(D17&lt;=354445,(D17)*0.103,IF(D17&lt;=590742,(D17)*0.113,IF(D17&gt;590742,(D17)*0.123)))))))))</f>
        <v>7254</v>
      </c>
      <c r="D23" s="25">
        <f>(F23/52)</f>
        <v>915.75</v>
      </c>
      <c r="E23" s="58">
        <f>IF(D17&lt;=168600,D17*0.0765,D17*0.029+20906.4)</f>
        <v>5967</v>
      </c>
      <c r="F23" s="22">
        <f>(D17-(B23+C23+E23))</f>
        <v>47619</v>
      </c>
      <c r="H23" s="30">
        <f>IF(J23&lt;=9950,J23*0.1,
IF(J23&lt;=40525,(J23)*0.12,
IF(J23&lt;=86375,(J23)*0.22,
IF(J23&lt;=164925,(J23)*0.24,IF(J23&lt;=209425,(J23)*0.32,IF(J23&lt;=523600,(J23)*0.35,IF(J23&gt;523600,(J23)*0.37)))))))</f>
        <v>9266.4</v>
      </c>
      <c r="I23" s="22">
        <f>IF(J23&lt;=8809,J23*0.01,
IF(J23&lt;=20883,(J23)*0.02,
IF(J23&lt;=32960,(J23)*0.04,
IF(J23&lt;=45753,(J23)*0.06,
IF(J23&lt;=57824,(J23)*0.08,
IF(J23&lt;=295373,(J23)*0.093,IF(J23&lt;=354445,(J23)*0.103,IF(J23&lt;=590742,(J23)*0.113,IF(J23&gt;590742,(J23)*0.123)))))))))</f>
        <v>2527.1999999999998</v>
      </c>
      <c r="J23" s="22">
        <f>(L17*260)</f>
        <v>42120</v>
      </c>
      <c r="K23" s="58">
        <f>IF(J23&lt;=168600,J23*0.153,J23*0.029+20906.4)</f>
        <v>6444.36</v>
      </c>
      <c r="L23" s="22">
        <f>(J23-(H23+I23+K23))</f>
        <v>23882.04</v>
      </c>
      <c r="N23" s="30">
        <f>IF(P23&lt;=9950,P23*0.1,
IF(P23&lt;=40525,(P23)*0.12,
IF(P23&lt;=86375,(P23)*0.22,
IF(P23&lt;=164925,(P23)*0.24,IF(P23&lt;=209425,(P23)*0.32,IF(P23&lt;=523600,(P23)*0.35,IF(P23&gt;523600,(P23)*0.37)))))))</f>
        <v>9266.4</v>
      </c>
      <c r="O23" s="22">
        <f>IF(P23&lt;=8809,P23*0.01,
IF(P23&lt;=20883,(P23)*0.02,
IF(P23&lt;=32960,(P23)*0.04,
IF(P23&lt;=45753,(P23)*0.06,
IF(P23&lt;=57824,(P23)*0.08,
IF(P23&lt;=295373,(P23)*0.093,IF(P23&lt;=354445,(P23)*0.103,IF(P23&lt;=590742,(P23)*0.113,IF(P23&gt;590742,(P23)*0.123)))))))))</f>
        <v>2527.1999999999998</v>
      </c>
      <c r="P23" s="22">
        <f>(R17*260)</f>
        <v>42120</v>
      </c>
      <c r="Q23" s="58">
        <f>IF(P23&lt;=168600,P23*0.153,P23*0.029+20906.4)</f>
        <v>6444.36</v>
      </c>
      <c r="R23" s="22">
        <f>(P23-(N23+O23+Q23))</f>
        <v>23882.04</v>
      </c>
    </row>
    <row r="24" spans="2:18" ht="32.25" thickBot="1" x14ac:dyDescent="0.55000000000000004">
      <c r="B24" s="30"/>
      <c r="C24" s="88" t="s">
        <v>74</v>
      </c>
      <c r="D24" s="88"/>
      <c r="E24" s="88"/>
      <c r="F24" s="11"/>
      <c r="H24" s="5"/>
      <c r="L24" s="6"/>
      <c r="N24" s="5"/>
      <c r="R24" s="6"/>
    </row>
    <row r="25" spans="2:18" ht="32.25" thickBot="1" x14ac:dyDescent="0.55000000000000004">
      <c r="B25" s="41" t="s">
        <v>15</v>
      </c>
      <c r="C25" s="46" t="s">
        <v>54</v>
      </c>
      <c r="D25" s="33" t="s">
        <v>16</v>
      </c>
      <c r="E25" s="33" t="s">
        <v>24</v>
      </c>
      <c r="F25" s="51" t="s">
        <v>55</v>
      </c>
      <c r="H25" s="5"/>
      <c r="I25" s="85" t="s">
        <v>61</v>
      </c>
      <c r="J25" s="85"/>
      <c r="K25" s="85"/>
      <c r="L25" s="6"/>
      <c r="N25" s="5"/>
      <c r="O25" s="85" t="s">
        <v>61</v>
      </c>
      <c r="P25" s="85"/>
      <c r="Q25" s="85"/>
      <c r="R25" s="6"/>
    </row>
    <row r="26" spans="2:18" ht="32.25" thickBot="1" x14ac:dyDescent="0.55000000000000004">
      <c r="B26" s="42" t="s">
        <v>17</v>
      </c>
      <c r="C26" s="56"/>
      <c r="D26" s="34" t="s">
        <v>18</v>
      </c>
      <c r="E26" s="34"/>
      <c r="F26" s="52" t="s">
        <v>19</v>
      </c>
      <c r="H26" s="26" t="s">
        <v>40</v>
      </c>
      <c r="J26" s="64" t="s">
        <v>51</v>
      </c>
      <c r="K26" s="31"/>
      <c r="L26" s="31" t="s">
        <v>43</v>
      </c>
      <c r="N26" s="26" t="s">
        <v>40</v>
      </c>
      <c r="P26" s="64" t="s">
        <v>51</v>
      </c>
      <c r="Q26" s="31"/>
      <c r="R26" s="31" t="s">
        <v>43</v>
      </c>
    </row>
    <row r="27" spans="2:18" ht="32.25" thickBot="1" x14ac:dyDescent="0.55000000000000004">
      <c r="B27" s="44">
        <v>55</v>
      </c>
      <c r="C27" s="45">
        <v>83</v>
      </c>
      <c r="D27" s="35">
        <f>(E17*0.43)</f>
        <v>129</v>
      </c>
      <c r="E27" s="35">
        <f>(D27+F27+E17)</f>
        <v>567</v>
      </c>
      <c r="F27" s="53">
        <f>(B27+C27)</f>
        <v>138</v>
      </c>
      <c r="H27" s="28" t="s">
        <v>69</v>
      </c>
      <c r="I27" s="26" t="s">
        <v>41</v>
      </c>
      <c r="J27" s="28" t="s">
        <v>37</v>
      </c>
      <c r="K27" s="26" t="s">
        <v>42</v>
      </c>
      <c r="L27" s="28" t="s">
        <v>29</v>
      </c>
      <c r="N27" s="28" t="s">
        <v>69</v>
      </c>
      <c r="O27" s="26" t="s">
        <v>41</v>
      </c>
      <c r="P27" s="28" t="s">
        <v>37</v>
      </c>
      <c r="Q27" s="26" t="s">
        <v>42</v>
      </c>
      <c r="R27" s="28" t="s">
        <v>29</v>
      </c>
    </row>
    <row r="28" spans="2:18" ht="32.25" thickBot="1" x14ac:dyDescent="0.55000000000000004">
      <c r="B28" s="18"/>
      <c r="C28" s="17"/>
      <c r="D28" s="33" t="s">
        <v>20</v>
      </c>
      <c r="E28" s="17"/>
      <c r="F28" s="19"/>
      <c r="H28" s="27">
        <f>(J12)</f>
        <v>650</v>
      </c>
      <c r="I28" s="37">
        <v>138</v>
      </c>
      <c r="J28" s="27">
        <f>(K12)</f>
        <v>300</v>
      </c>
      <c r="K28" s="30">
        <f>(I28+J28)</f>
        <v>438</v>
      </c>
      <c r="L28" s="27">
        <f>(H28-K28)</f>
        <v>212</v>
      </c>
      <c r="N28" s="27">
        <f>(P12)</f>
        <v>650</v>
      </c>
      <c r="O28" s="37">
        <v>138</v>
      </c>
      <c r="P28" s="27">
        <f>(Q12)</f>
        <v>300</v>
      </c>
      <c r="Q28" s="30">
        <f>(O28+P28)</f>
        <v>438</v>
      </c>
      <c r="R28" s="27">
        <f>(N28-Q28)</f>
        <v>212</v>
      </c>
    </row>
    <row r="29" spans="2:18" x14ac:dyDescent="0.5">
      <c r="B29" s="18"/>
      <c r="C29" s="17"/>
      <c r="D29" s="34" t="s">
        <v>21</v>
      </c>
      <c r="E29" s="17"/>
      <c r="F29" s="19"/>
      <c r="H29" s="23" t="s">
        <v>47</v>
      </c>
      <c r="I29" s="23" t="s">
        <v>48</v>
      </c>
      <c r="J29" s="23"/>
      <c r="K29" s="23" t="s">
        <v>49</v>
      </c>
      <c r="L29" s="23" t="s">
        <v>60</v>
      </c>
      <c r="N29" s="23" t="s">
        <v>47</v>
      </c>
      <c r="O29" s="23" t="s">
        <v>48</v>
      </c>
      <c r="P29" s="23"/>
      <c r="Q29" s="23" t="s">
        <v>49</v>
      </c>
      <c r="R29" s="23" t="s">
        <v>60</v>
      </c>
    </row>
    <row r="30" spans="2:18" ht="32.25" thickBot="1" x14ac:dyDescent="0.55000000000000004">
      <c r="B30" s="18"/>
      <c r="C30" s="17"/>
      <c r="D30" s="35">
        <f>(C34/C7)</f>
        <v>47.25</v>
      </c>
      <c r="E30" s="17"/>
      <c r="F30" s="19"/>
      <c r="H30" s="30">
        <f>(H34/260)</f>
        <v>46.64</v>
      </c>
      <c r="I30" s="30">
        <f>(I34/260)</f>
        <v>16.96</v>
      </c>
      <c r="J30" s="63"/>
      <c r="K30" s="30">
        <f>(K34/260)</f>
        <v>32.436</v>
      </c>
      <c r="L30" s="25">
        <f>(L28-(H30+I30+K30))</f>
        <v>115.964</v>
      </c>
      <c r="N30" s="30">
        <f>(N34/260)</f>
        <v>46.64</v>
      </c>
      <c r="O30" s="30">
        <f>(O34/260)</f>
        <v>16.96</v>
      </c>
      <c r="P30" s="63"/>
      <c r="Q30" s="30">
        <f>(Q34/260)</f>
        <v>32.436</v>
      </c>
      <c r="R30" s="25">
        <f>(R28-(N30+O30+Q30))</f>
        <v>115.964</v>
      </c>
    </row>
    <row r="31" spans="2:18" ht="32.25" thickBot="1" x14ac:dyDescent="0.55000000000000004">
      <c r="B31" s="5"/>
      <c r="C31" s="86" t="s">
        <v>22</v>
      </c>
      <c r="D31" s="86"/>
      <c r="E31" s="86"/>
      <c r="F31" s="6"/>
      <c r="H31" s="5"/>
      <c r="L31" s="6"/>
      <c r="N31" s="5"/>
      <c r="R31" s="6"/>
    </row>
    <row r="32" spans="2:18" ht="32.25" thickBot="1" x14ac:dyDescent="0.55000000000000004">
      <c r="B32" s="26" t="s">
        <v>23</v>
      </c>
      <c r="C32" s="26" t="s">
        <v>23</v>
      </c>
      <c r="D32" s="16"/>
      <c r="E32" s="26" t="s">
        <v>24</v>
      </c>
      <c r="F32" s="26" t="s">
        <v>25</v>
      </c>
      <c r="H32" s="5"/>
      <c r="I32" s="85" t="s">
        <v>63</v>
      </c>
      <c r="J32" s="85"/>
      <c r="K32" s="85"/>
      <c r="L32" s="6"/>
      <c r="N32" s="5"/>
      <c r="O32" s="85" t="s">
        <v>63</v>
      </c>
      <c r="P32" s="85"/>
      <c r="Q32" s="85"/>
      <c r="R32" s="6"/>
    </row>
    <row r="33" spans="2:18" ht="32.25" thickBot="1" x14ac:dyDescent="0.55000000000000004">
      <c r="B33" s="28" t="s">
        <v>26</v>
      </c>
      <c r="C33" s="28" t="s">
        <v>27</v>
      </c>
      <c r="D33" s="16"/>
      <c r="E33" s="28" t="s">
        <v>28</v>
      </c>
      <c r="F33" s="28" t="s">
        <v>29</v>
      </c>
      <c r="H33" s="23" t="s">
        <v>47</v>
      </c>
      <c r="I33" s="23" t="s">
        <v>48</v>
      </c>
      <c r="J33" s="22" t="s">
        <v>68</v>
      </c>
      <c r="K33" s="23" t="s">
        <v>49</v>
      </c>
      <c r="L33" s="23" t="s">
        <v>60</v>
      </c>
      <c r="N33" s="23" t="s">
        <v>47</v>
      </c>
      <c r="O33" s="23" t="s">
        <v>48</v>
      </c>
      <c r="P33" s="22" t="s">
        <v>68</v>
      </c>
      <c r="Q33" s="23" t="s">
        <v>49</v>
      </c>
      <c r="R33" s="23" t="s">
        <v>60</v>
      </c>
    </row>
    <row r="34" spans="2:18" ht="32.25" thickBot="1" x14ac:dyDescent="0.55000000000000004">
      <c r="B34" s="30">
        <f>(D7*E7)</f>
        <v>650</v>
      </c>
      <c r="C34" s="22">
        <f>(E27)</f>
        <v>567</v>
      </c>
      <c r="E34" s="22">
        <f>(C34/D7)</f>
        <v>56.7</v>
      </c>
      <c r="F34" s="30">
        <f>(B34-C34)</f>
        <v>83</v>
      </c>
      <c r="H34" s="30">
        <f>IF(J34&lt;=9950,J34*0.1,
IF(J34&lt;=40525,(J34)*0.12,
IF(J34&lt;=86375,(J34)*0.22,
IF(J34&lt;=164925,(J34)*0.24,IF(J34&lt;=209425,(J34)*0.32,IF(J34&lt;=523600,(J34)*0.35,IF(J34&gt;523600,(J34)*0.37)))))))</f>
        <v>12126.4</v>
      </c>
      <c r="I34" s="22">
        <f>IF(J34&lt;=8809,J34*0.01,
IF(J34&lt;=20883,(J34)*0.02,
IF(J34&lt;=32960,(J34)*0.04,
IF(J34&lt;=45753,(J34)*0.06,
IF(J34&lt;=57824,(J34)*0.08,
IF(J34&lt;=295373,(J34)*0.093,IF(J34&lt;=354445,(J34)*0.103,IF(J34&lt;=590742,(J34)*0.113,IF(J34&gt;590742,(J34)*0.123)))))))))</f>
        <v>4409.6000000000004</v>
      </c>
      <c r="J34" s="22">
        <f>(L28*260)</f>
        <v>55120</v>
      </c>
      <c r="K34" s="58">
        <f>IF(J34&lt;=168600,J34*0.153,J34*0.029+20906.4)</f>
        <v>8433.36</v>
      </c>
      <c r="L34" s="22">
        <f>(J34-(H34+I34+K34))</f>
        <v>30150.639999999999</v>
      </c>
      <c r="N34" s="30">
        <f>IF(P34&lt;=9950,P34*0.1,
IF(P34&lt;=40525,(P34)*0.12,
IF(P34&lt;=86375,(P34)*0.22,
IF(P34&lt;=164925,(P34)*0.24,IF(P34&lt;=209425,(P34)*0.32,IF(P34&lt;=523600,(P34)*0.35,IF(P34&gt;523600,(P34)*0.37)))))))</f>
        <v>12126.4</v>
      </c>
      <c r="O34" s="22">
        <f>IF(P34&lt;=8809,P34*0.01,
IF(P34&lt;=20883,(P34)*0.02,
IF(P34&lt;=32960,(P34)*0.04,
IF(P34&lt;=45753,(P34)*0.06,
IF(P34&lt;=57824,(P34)*0.08,
IF(P34&lt;=295373,(P34)*0.093,IF(P34&lt;=354445,(P34)*0.103,IF(P34&lt;=590742,(P34)*0.113,IF(P34&gt;590742,(P34)*0.123)))))))))</f>
        <v>4409.6000000000004</v>
      </c>
      <c r="P34" s="22">
        <f>(R28*260)</f>
        <v>55120</v>
      </c>
      <c r="Q34" s="58">
        <f>IF(P34&lt;=168600,P34*0.153,P34*0.029+20906.4)</f>
        <v>8433.36</v>
      </c>
      <c r="R34" s="22">
        <f>(P34-(N34+O34+Q34))</f>
        <v>30150.639999999999</v>
      </c>
    </row>
    <row r="35" spans="2:18" ht="32.25" thickBot="1" x14ac:dyDescent="0.55000000000000004">
      <c r="B35" s="5"/>
      <c r="C35" s="86" t="s">
        <v>30</v>
      </c>
      <c r="D35" s="86"/>
      <c r="E35" s="86"/>
      <c r="F35" s="6"/>
    </row>
    <row r="36" spans="2:18" ht="32.25" thickBot="1" x14ac:dyDescent="0.55000000000000004">
      <c r="B36" s="5"/>
      <c r="C36" s="20"/>
      <c r="D36" s="26" t="s">
        <v>31</v>
      </c>
      <c r="E36" s="23" t="s">
        <v>32</v>
      </c>
      <c r="F36" s="6"/>
    </row>
    <row r="37" spans="2:18" x14ac:dyDescent="0.5">
      <c r="B37" s="9"/>
      <c r="C37" s="23" t="s">
        <v>33</v>
      </c>
      <c r="D37" s="28" t="s">
        <v>34</v>
      </c>
      <c r="E37" s="24" t="s">
        <v>35</v>
      </c>
      <c r="F37" s="10"/>
    </row>
    <row r="38" spans="2:18" ht="32.25" thickBot="1" x14ac:dyDescent="0.55000000000000004">
      <c r="B38" s="12"/>
      <c r="C38" s="30">
        <f>(C34*1.3)</f>
        <v>737.1</v>
      </c>
      <c r="D38" s="36">
        <f>((F34/C34)*1)</f>
        <v>0.14638447971781304</v>
      </c>
      <c r="E38" s="22">
        <f>(C38/D7)</f>
        <v>73.710000000000008</v>
      </c>
      <c r="F38" s="13"/>
    </row>
    <row r="153" spans="15:15" x14ac:dyDescent="0.5">
      <c r="O153" t="s">
        <v>64</v>
      </c>
    </row>
  </sheetData>
  <mergeCells count="19">
    <mergeCell ref="E2:I2"/>
    <mergeCell ref="C14:E14"/>
    <mergeCell ref="C35:E35"/>
    <mergeCell ref="O9:Q9"/>
    <mergeCell ref="O14:Q14"/>
    <mergeCell ref="O21:Q21"/>
    <mergeCell ref="O25:Q25"/>
    <mergeCell ref="O32:Q32"/>
    <mergeCell ref="I32:K32"/>
    <mergeCell ref="C9:E9"/>
    <mergeCell ref="C21:E21"/>
    <mergeCell ref="C24:E24"/>
    <mergeCell ref="O3:Q3"/>
    <mergeCell ref="I3:K3"/>
    <mergeCell ref="I9:K9"/>
    <mergeCell ref="I14:K14"/>
    <mergeCell ref="I21:K21"/>
    <mergeCell ref="I25:K25"/>
    <mergeCell ref="C31:E31"/>
  </mergeCells>
  <conditionalFormatting sqref="D38">
    <cfRule type="cellIs" dxfId="3" priority="6" operator="lessThan">
      <formula>0</formula>
    </cfRule>
  </conditionalFormatting>
  <conditionalFormatting sqref="F34">
    <cfRule type="cellIs" dxfId="2" priority="7" operator="lessThan">
      <formula>0</formula>
    </cfRule>
  </conditionalFormatting>
  <conditionalFormatting sqref="L28">
    <cfRule type="cellIs" dxfId="1" priority="1" operator="lessThan">
      <formula>0</formula>
    </cfRule>
  </conditionalFormatting>
  <conditionalFormatting sqref="R28">
    <cfRule type="cellIs" dxfId="0" priority="2" operator="lessThan">
      <formula>0</formula>
    </cfRule>
  </conditionalFormatting>
  <dataValidations count="1">
    <dataValidation type="whole" operator="lessThan" showInputMessage="1" showErrorMessage="1" sqref="F34" xr:uid="{83DA2EA4-93C7-42EC-A23F-DDE91A198C21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Wade</dc:creator>
  <cp:lastModifiedBy>Ruben Wade</cp:lastModifiedBy>
  <cp:lastPrinted>2024-03-05T05:01:09Z</cp:lastPrinted>
  <dcterms:created xsi:type="dcterms:W3CDTF">2024-03-04T14:13:14Z</dcterms:created>
  <dcterms:modified xsi:type="dcterms:W3CDTF">2024-03-08T06:23:59Z</dcterms:modified>
</cp:coreProperties>
</file>